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8"/>
  <workbookPr defaultThemeVersion="166925"/>
  <xr:revisionPtr revIDLastSave="0" documentId="8_{272E2AE9-B0D1-4799-BB74-1CED1E0CC934}" xr6:coauthVersionLast="46" xr6:coauthVersionMax="46" xr10:uidLastSave="{00000000-0000-0000-0000-000000000000}"/>
  <bookViews>
    <workbookView xWindow="240" yWindow="105" windowWidth="14805" windowHeight="8010" firstSheet="2" activeTab="2" xr2:uid="{00000000-000D-0000-FFFF-FFFF00000000}"/>
  </bookViews>
  <sheets>
    <sheet name="cena" sheetId="1" r:id="rId1"/>
    <sheet name="ilościowa i wartościowa" sheetId="2" r:id="rId2"/>
    <sheet name="Arkusz1" sheetId="3" r:id="rId3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3" l="1"/>
  <c r="E7" i="3" s="1"/>
  <c r="D5" i="3"/>
  <c r="D7" i="3" s="1"/>
  <c r="C5" i="3"/>
  <c r="C7" i="3" s="1"/>
  <c r="B5" i="3"/>
  <c r="B7" i="3" s="1"/>
  <c r="M4" i="3"/>
  <c r="L4" i="3"/>
  <c r="K4" i="3"/>
  <c r="J4" i="3"/>
  <c r="I30" i="1"/>
  <c r="J30" i="1"/>
  <c r="K30" i="1"/>
  <c r="L28" i="1"/>
  <c r="L29" i="1"/>
  <c r="K28" i="1"/>
  <c r="K29" i="1"/>
  <c r="J28" i="1"/>
  <c r="J29" i="1"/>
  <c r="I28" i="1"/>
  <c r="I29" i="1"/>
  <c r="J21" i="1"/>
  <c r="J22" i="1"/>
  <c r="J23" i="1"/>
  <c r="J24" i="1"/>
  <c r="J25" i="1"/>
  <c r="J26" i="1"/>
  <c r="J27" i="1"/>
  <c r="J20" i="1"/>
  <c r="L30" i="1"/>
  <c r="I13" i="2"/>
  <c r="I3" i="2"/>
  <c r="I4" i="2"/>
  <c r="I5" i="2"/>
  <c r="I7" i="2"/>
  <c r="I8" i="2"/>
  <c r="I9" i="2"/>
  <c r="I10" i="2"/>
  <c r="I6" i="2"/>
  <c r="H13" i="2"/>
  <c r="H3" i="2"/>
  <c r="H4" i="2"/>
  <c r="H5" i="2"/>
  <c r="H6" i="2"/>
  <c r="H7" i="2"/>
  <c r="H9" i="2"/>
  <c r="H10" i="2"/>
  <c r="H8" i="2"/>
  <c r="E13" i="2"/>
  <c r="G10" i="2"/>
  <c r="G9" i="2"/>
  <c r="G8" i="2"/>
  <c r="G7" i="2"/>
  <c r="G6" i="2"/>
  <c r="G5" i="2"/>
  <c r="G4" i="2"/>
  <c r="G3" i="2"/>
  <c r="G13" i="2" s="1"/>
  <c r="H30" i="1"/>
  <c r="E30" i="1"/>
  <c r="K27" i="1"/>
  <c r="L27" i="1" s="1"/>
  <c r="I27" i="1"/>
  <c r="G27" i="1"/>
  <c r="K26" i="1"/>
  <c r="L26" i="1" s="1"/>
  <c r="I26" i="1"/>
  <c r="G26" i="1"/>
  <c r="K25" i="1"/>
  <c r="L25" i="1" s="1"/>
  <c r="I25" i="1"/>
  <c r="G25" i="1"/>
  <c r="K24" i="1"/>
  <c r="L24" i="1" s="1"/>
  <c r="I24" i="1"/>
  <c r="G24" i="1"/>
  <c r="K23" i="1"/>
  <c r="L23" i="1" s="1"/>
  <c r="I23" i="1"/>
  <c r="G23" i="1"/>
  <c r="K22" i="1"/>
  <c r="L22" i="1" s="1"/>
  <c r="I22" i="1"/>
  <c r="G22" i="1"/>
  <c r="K21" i="1"/>
  <c r="L21" i="1" s="1"/>
  <c r="I21" i="1"/>
  <c r="G21" i="1"/>
  <c r="K20" i="1"/>
  <c r="L20" i="1" s="1"/>
  <c r="I20" i="1"/>
  <c r="G20" i="1"/>
  <c r="G30" i="1" s="1"/>
  <c r="H14" i="1"/>
  <c r="E14" i="1"/>
  <c r="I11" i="1"/>
  <c r="J11" i="1" s="1"/>
  <c r="G11" i="1"/>
  <c r="I10" i="1"/>
  <c r="J10" i="1" s="1"/>
  <c r="G10" i="1"/>
  <c r="I9" i="1"/>
  <c r="J9" i="1" s="1"/>
  <c r="G9" i="1"/>
  <c r="I8" i="1"/>
  <c r="G8" i="1"/>
  <c r="I7" i="1"/>
  <c r="G7" i="1"/>
  <c r="I6" i="1"/>
  <c r="J6" i="1" s="1"/>
  <c r="G6" i="1"/>
  <c r="I5" i="1"/>
  <c r="G5" i="1"/>
  <c r="I4" i="1"/>
  <c r="J4" i="1" s="1"/>
  <c r="G4" i="1"/>
  <c r="G14" i="1" s="1"/>
  <c r="C8" i="3" l="1"/>
  <c r="D8" i="3"/>
  <c r="E8" i="3"/>
</calcChain>
</file>

<file path=xl/sharedStrings.xml><?xml version="1.0" encoding="utf-8"?>
<sst xmlns="http://schemas.openxmlformats.org/spreadsheetml/2006/main" count="140" uniqueCount="55">
  <si>
    <t>Poz.</t>
  </si>
  <si>
    <t>Kod</t>
  </si>
  <si>
    <t>Nazwa</t>
  </si>
  <si>
    <t>J.M.</t>
  </si>
  <si>
    <t>Ustalona</t>
  </si>
  <si>
    <t>Cena jedn.</t>
  </si>
  <si>
    <t>Wartość</t>
  </si>
  <si>
    <t>Ilość w ewidencji</t>
  </si>
  <si>
    <t>Różnice inwentaryzacyjne</t>
  </si>
  <si>
    <t>Ilość</t>
  </si>
  <si>
    <t>zł</t>
  </si>
  <si>
    <t>szt.</t>
  </si>
  <si>
    <t>KC-001</t>
  </si>
  <si>
    <t>Róża czerwona</t>
  </si>
  <si>
    <t>KC-002</t>
  </si>
  <si>
    <t>Róża biała</t>
  </si>
  <si>
    <t>KC-003</t>
  </si>
  <si>
    <t>Róża żółta</t>
  </si>
  <si>
    <t>KC-004</t>
  </si>
  <si>
    <t>Tulipan czerwony</t>
  </si>
  <si>
    <t>KC-005</t>
  </si>
  <si>
    <t>Tulipan żółty</t>
  </si>
  <si>
    <t>KC-006</t>
  </si>
  <si>
    <t>Goździk</t>
  </si>
  <si>
    <t>KC-007</t>
  </si>
  <si>
    <t>Lilia</t>
  </si>
  <si>
    <t>KC-008</t>
  </si>
  <si>
    <t>Słonecznik</t>
  </si>
  <si>
    <t>SUMA</t>
  </si>
  <si>
    <t>Niedobory</t>
  </si>
  <si>
    <t>Nadwyżki</t>
  </si>
  <si>
    <t>zł.</t>
  </si>
  <si>
    <t>Ustalona ilość</t>
  </si>
  <si>
    <t>Struktura zapasów</t>
  </si>
  <si>
    <t>ilościowa</t>
  </si>
  <si>
    <t>wartościowa</t>
  </si>
  <si>
    <t>Udział zapasów nadmiernych strukturze zapasów w roku obrotowym</t>
  </si>
  <si>
    <t>Dynamika zapasów w roku obrotowym</t>
  </si>
  <si>
    <t>Kwartał</t>
  </si>
  <si>
    <t>I</t>
  </si>
  <si>
    <t>II</t>
  </si>
  <si>
    <t>III</t>
  </si>
  <si>
    <t>IV</t>
  </si>
  <si>
    <t>stan początkowy</t>
  </si>
  <si>
    <t>kwartał I</t>
  </si>
  <si>
    <t>kwartał II</t>
  </si>
  <si>
    <t>kwartał III</t>
  </si>
  <si>
    <t>kwartał IV</t>
  </si>
  <si>
    <t>Stan zapasów</t>
  </si>
  <si>
    <t>stan zapasów</t>
  </si>
  <si>
    <t>Zapas maksymalny</t>
  </si>
  <si>
    <t>WSKAŹNIKI DYNAMIKI</t>
  </si>
  <si>
    <t>Zapas nadmierny</t>
  </si>
  <si>
    <t>WSKAŹNK STRUKTURALNY</t>
  </si>
  <si>
    <t>WSKAŹNIK DYNAMIKI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</si>
</sst>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#,##0\ &quot;zł&quot;;[Red]\-#,##0\ &quot;zł&quot;"/>
    <numFmt numFmtId="43" formatCode="_-* #,##0.00\ _z_ł_-;\-* #,##0.00\ _z_ł_-;_-* &quot;-&quot;??\ _z_ł_-;_-@_-"/>
    <numFmt numFmtId="164" formatCode="0_ ;[Red]\-0\ "/>
    <numFmt numFmtId="165" formatCode="0.00_ ;[Red]\-0.00\ "/>
    <numFmt numFmtId="166" formatCode="#,##0.00\ &quot;zł&quot;"/>
    <numFmt numFmtId="167" formatCode="0.0_ ;[Red]\-0.0\ "/>
    <numFmt numFmtId="168" formatCode="#,##0\ &quot;zł&quot;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A6A6A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43" fontId="0" fillId="0" borderId="5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5" fontId="0" fillId="0" borderId="9" xfId="0" applyNumberFormat="1" applyBorder="1" applyAlignment="1">
      <alignment horizontal="center" vertical="center"/>
    </xf>
    <xf numFmtId="43" fontId="0" fillId="0" borderId="0" xfId="0" applyNumberFormat="1"/>
    <xf numFmtId="0" fontId="0" fillId="0" borderId="9" xfId="0" applyBorder="1"/>
    <xf numFmtId="43" fontId="0" fillId="0" borderId="9" xfId="0" applyNumberFormat="1" applyBorder="1" applyAlignment="1">
      <alignment horizontal="center" vertical="center"/>
    </xf>
    <xf numFmtId="0" fontId="0" fillId="0" borderId="11" xfId="0" applyBorder="1"/>
    <xf numFmtId="0" fontId="0" fillId="0" borderId="8" xfId="0" applyBorder="1"/>
    <xf numFmtId="0" fontId="0" fillId="0" borderId="7" xfId="0" applyBorder="1"/>
    <xf numFmtId="0" fontId="0" fillId="2" borderId="9" xfId="0" applyFill="1" applyBorder="1"/>
    <xf numFmtId="1" fontId="0" fillId="0" borderId="11" xfId="0" applyNumberFormat="1" applyBorder="1"/>
    <xf numFmtId="164" fontId="0" fillId="2" borderId="9" xfId="0" applyNumberFormat="1" applyFill="1" applyBorder="1"/>
    <xf numFmtId="166" fontId="0" fillId="0" borderId="0" xfId="0" applyNumberFormat="1"/>
    <xf numFmtId="43" fontId="0" fillId="0" borderId="10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10" fontId="0" fillId="0" borderId="9" xfId="0" applyNumberFormat="1" applyBorder="1"/>
    <xf numFmtId="10" fontId="0" fillId="0" borderId="9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 applyAlignment="1">
      <alignment vertical="center"/>
    </xf>
    <xf numFmtId="164" fontId="0" fillId="3" borderId="9" xfId="0" applyNumberForma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3" fontId="0" fillId="0" borderId="4" xfId="0" applyNumberFormat="1" applyBorder="1" applyAlignment="1">
      <alignment horizontal="center" vertical="center"/>
    </xf>
    <xf numFmtId="43" fontId="0" fillId="0" borderId="0" xfId="0" applyNumberFormat="1" applyBorder="1" applyAlignment="1">
      <alignment horizontal="center" vertical="center"/>
    </xf>
    <xf numFmtId="164" fontId="0" fillId="3" borderId="4" xfId="0" applyNumberForma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64" fontId="0" fillId="3" borderId="5" xfId="0" applyNumberForma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164" fontId="0" fillId="3" borderId="8" xfId="0" applyNumberFormat="1" applyFill="1" applyBorder="1" applyAlignment="1">
      <alignment horizontal="center" vertical="center"/>
    </xf>
    <xf numFmtId="167" fontId="0" fillId="3" borderId="5" xfId="0" applyNumberFormat="1" applyFill="1" applyBorder="1" applyAlignment="1">
      <alignment horizontal="center" vertical="center"/>
    </xf>
    <xf numFmtId="1" fontId="0" fillId="0" borderId="11" xfId="0" applyNumberFormat="1" applyBorder="1" applyAlignment="1">
      <alignment horizontal="center"/>
    </xf>
    <xf numFmtId="0" fontId="1" fillId="0" borderId="11" xfId="0" applyFont="1" applyBorder="1"/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" fillId="0" borderId="9" xfId="0" applyFont="1" applyBorder="1"/>
    <xf numFmtId="0" fontId="2" fillId="0" borderId="9" xfId="0" applyFont="1" applyBorder="1" applyAlignment="1">
      <alignment horizontal="center" wrapText="1"/>
    </xf>
    <xf numFmtId="6" fontId="0" fillId="0" borderId="9" xfId="0" applyNumberFormat="1" applyBorder="1"/>
    <xf numFmtId="168" fontId="0" fillId="0" borderId="9" xfId="0" applyNumberFormat="1" applyBorder="1"/>
    <xf numFmtId="0" fontId="0" fillId="4" borderId="9" xfId="0" applyFill="1" applyBorder="1"/>
    <xf numFmtId="2" fontId="0" fillId="0" borderId="10" xfId="0" applyNumberFormat="1" applyBorder="1" applyAlignment="1">
      <alignment horizontal="right"/>
    </xf>
    <xf numFmtId="43" fontId="0" fillId="0" borderId="9" xfId="0" applyNumberFormat="1" applyBorder="1" applyAlignment="1">
      <alignment horizontal="right"/>
    </xf>
    <xf numFmtId="0" fontId="3" fillId="4" borderId="9" xfId="0" applyFont="1" applyFill="1" applyBorder="1"/>
    <xf numFmtId="10" fontId="0" fillId="0" borderId="4" xfId="0" applyNumberFormat="1" applyBorder="1"/>
    <xf numFmtId="2" fontId="0" fillId="0" borderId="9" xfId="0" applyNumberFormat="1" applyBorder="1"/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11" xfId="0" applyBorder="1" applyAlignment="1"/>
    <xf numFmtId="0" fontId="0" fillId="0" borderId="8" xfId="0" applyBorder="1" applyAlignment="1"/>
    <xf numFmtId="0" fontId="0" fillId="0" borderId="7" xfId="0" applyBorder="1" applyAlignment="1"/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Normalny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Zapasy nadmierne w strukturze zapasów w 2018 r.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Zapas nadmierny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Arkusz1!$B$7:$E$7</c:f>
              <c:numCache>
                <c:formatCode>0.00%</c:formatCode>
                <c:ptCount val="4"/>
                <c:pt idx="0">
                  <c:v>0.33333333333333331</c:v>
                </c:pt>
                <c:pt idx="1">
                  <c:v>0.2857142857142857</c:v>
                </c:pt>
                <c:pt idx="2">
                  <c:v>0.16666666666666666</c:v>
                </c:pt>
                <c:pt idx="3">
                  <c:v>3.8461538461538464E-2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01-47CD-B2BB-13330426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2751319"/>
        <c:axId val="675505271"/>
      </c:lineChart>
      <c:catAx>
        <c:axId val="191275131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5505271"/>
        <c:crosses val="autoZero"/>
        <c:auto val="1"/>
        <c:lblAlgn val="ctr"/>
        <c:lblOffset val="100"/>
        <c:noMultiLvlLbl val="0"/>
      </c:catAx>
      <c:valAx>
        <c:axId val="6755052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27513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Stan zapasów 2018 r.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Stan zapasów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Arkusz1!$J$3:$M$3</c:f>
              <c:numCache>
                <c:formatCode>"zł"#,##0_);[Red]\("zł"#,##0\)</c:formatCode>
                <c:ptCount val="4"/>
                <c:pt idx="0">
                  <c:v>75000</c:v>
                </c:pt>
                <c:pt idx="1">
                  <c:v>70000</c:v>
                </c:pt>
                <c:pt idx="2">
                  <c:v>60000</c:v>
                </c:pt>
                <c:pt idx="3">
                  <c:v>52000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55-4F6E-98BD-DF0159AB6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1459799"/>
        <c:axId val="1454222104"/>
      </c:lineChart>
      <c:catAx>
        <c:axId val="188145979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4222104"/>
        <c:crosses val="autoZero"/>
        <c:auto val="1"/>
        <c:lblAlgn val="ctr"/>
        <c:lblOffset val="100"/>
        <c:noMultiLvlLbl val="0"/>
      </c:catAx>
      <c:valAx>
        <c:axId val="1454222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zł&quot;#,##0_);[Red]\(&quot;zł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14597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8</xdr:row>
      <xdr:rowOff>95250</xdr:rowOff>
    </xdr:from>
    <xdr:to>
      <xdr:col>6</xdr:col>
      <xdr:colOff>180975</xdr:colOff>
      <xdr:row>22</xdr:row>
      <xdr:rowOff>171450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22EDA26B-E2C4-4CFD-B09F-AF5CC6F5E5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57150</xdr:colOff>
      <xdr:row>8</xdr:row>
      <xdr:rowOff>66675</xdr:rowOff>
    </xdr:from>
    <xdr:to>
      <xdr:col>13</xdr:col>
      <xdr:colOff>76200</xdr:colOff>
      <xdr:row>22</xdr:row>
      <xdr:rowOff>142875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BE160A4F-8514-416F-9F7C-7A82D37D2DBD}"/>
            </a:ext>
            <a:ext uri="{147F2762-F138-4A5C-976F-8EAC2B608ADB}">
              <a16:predDERef xmlns:a16="http://schemas.microsoft.com/office/drawing/2014/main" pred="{22EDA26B-E2C4-4CFD-B09F-AF5CC6F5E5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opLeftCell="A3" workbookViewId="0">
      <selection activeCell="A14" sqref="A14"/>
    </sheetView>
  </sheetViews>
  <sheetFormatPr defaultRowHeight="15"/>
  <cols>
    <col min="3" max="3" width="9.85546875" customWidth="1"/>
  </cols>
  <sheetData>
    <row r="1" spans="1:12">
      <c r="A1" s="1"/>
      <c r="B1" s="2"/>
      <c r="C1" s="2"/>
      <c r="D1" s="2"/>
      <c r="E1" s="3"/>
      <c r="F1" s="2"/>
      <c r="G1" s="4"/>
    </row>
    <row r="2" spans="1:12" ht="38.25" customHeight="1">
      <c r="A2" s="81" t="s">
        <v>0</v>
      </c>
      <c r="B2" s="81" t="s">
        <v>1</v>
      </c>
      <c r="C2" s="81" t="s">
        <v>2</v>
      </c>
      <c r="D2" s="81" t="s">
        <v>3</v>
      </c>
      <c r="E2" s="38" t="s">
        <v>4</v>
      </c>
      <c r="F2" s="66" t="s">
        <v>5</v>
      </c>
      <c r="G2" s="34" t="s">
        <v>6</v>
      </c>
      <c r="H2" s="66" t="s">
        <v>7</v>
      </c>
      <c r="I2" s="84" t="s">
        <v>8</v>
      </c>
      <c r="J2" s="85"/>
    </row>
    <row r="3" spans="1:12">
      <c r="A3" s="82"/>
      <c r="B3" s="82"/>
      <c r="C3" s="82"/>
      <c r="D3" s="83"/>
      <c r="E3" s="41" t="s">
        <v>9</v>
      </c>
      <c r="F3" s="39" t="s">
        <v>10</v>
      </c>
      <c r="G3" s="40" t="s">
        <v>10</v>
      </c>
      <c r="H3" s="35" t="s">
        <v>11</v>
      </c>
      <c r="I3" s="35" t="s">
        <v>11</v>
      </c>
      <c r="J3" s="35" t="s">
        <v>10</v>
      </c>
    </row>
    <row r="4" spans="1:12" ht="38.25" customHeight="1">
      <c r="A4" s="28">
        <v>1</v>
      </c>
      <c r="B4" s="28" t="s">
        <v>12</v>
      </c>
      <c r="C4" s="31" t="s">
        <v>13</v>
      </c>
      <c r="D4" s="28" t="s">
        <v>11</v>
      </c>
      <c r="E4" s="29">
        <v>253</v>
      </c>
      <c r="F4" s="8">
        <v>3</v>
      </c>
      <c r="G4" s="9">
        <f>E4*F4</f>
        <v>759</v>
      </c>
      <c r="H4" s="10">
        <v>283</v>
      </c>
      <c r="I4" s="11">
        <f t="shared" ref="I4:I13" si="0">E4-H4</f>
        <v>-30</v>
      </c>
      <c r="J4" s="12">
        <f>F4*I4</f>
        <v>-90</v>
      </c>
      <c r="L4" s="13"/>
    </row>
    <row r="5" spans="1:12" ht="29.25" customHeight="1">
      <c r="A5" s="10">
        <v>2</v>
      </c>
      <c r="B5" s="10" t="s">
        <v>14</v>
      </c>
      <c r="C5" s="10" t="s">
        <v>15</v>
      </c>
      <c r="D5" s="28" t="s">
        <v>11</v>
      </c>
      <c r="E5" s="10">
        <v>170</v>
      </c>
      <c r="F5" s="8">
        <v>3</v>
      </c>
      <c r="G5" s="9">
        <f t="shared" ref="G5:G11" si="1">E5*F5</f>
        <v>510</v>
      </c>
      <c r="H5" s="10">
        <v>170</v>
      </c>
      <c r="I5" s="11">
        <f t="shared" si="0"/>
        <v>0</v>
      </c>
      <c r="J5" s="12">
        <v>0</v>
      </c>
      <c r="L5" s="13"/>
    </row>
    <row r="6" spans="1:12" ht="34.5" customHeight="1">
      <c r="A6" s="10">
        <v>3</v>
      </c>
      <c r="B6" s="10" t="s">
        <v>16</v>
      </c>
      <c r="C6" s="10" t="s">
        <v>17</v>
      </c>
      <c r="D6" s="28" t="s">
        <v>11</v>
      </c>
      <c r="E6" s="10">
        <v>112</v>
      </c>
      <c r="F6" s="8">
        <v>3</v>
      </c>
      <c r="G6" s="9">
        <f t="shared" si="1"/>
        <v>336</v>
      </c>
      <c r="H6" s="10">
        <v>82</v>
      </c>
      <c r="I6" s="11">
        <f t="shared" si="0"/>
        <v>30</v>
      </c>
      <c r="J6" s="12">
        <f t="shared" ref="J6:J12" si="2">F6*I6</f>
        <v>90</v>
      </c>
    </row>
    <row r="7" spans="1:12" ht="36" customHeight="1">
      <c r="A7" s="10">
        <v>4</v>
      </c>
      <c r="B7" s="10" t="s">
        <v>18</v>
      </c>
      <c r="C7" s="24" t="s">
        <v>19</v>
      </c>
      <c r="D7" s="28" t="s">
        <v>11</v>
      </c>
      <c r="E7" s="10">
        <v>341</v>
      </c>
      <c r="F7" s="15">
        <v>2.5</v>
      </c>
      <c r="G7" s="9">
        <f t="shared" si="1"/>
        <v>852.5</v>
      </c>
      <c r="H7" s="10">
        <v>341</v>
      </c>
      <c r="I7" s="11">
        <f t="shared" si="0"/>
        <v>0</v>
      </c>
      <c r="J7" s="12">
        <v>0</v>
      </c>
    </row>
    <row r="8" spans="1:12" ht="30">
      <c r="A8" s="10">
        <v>5</v>
      </c>
      <c r="B8" s="10" t="s">
        <v>20</v>
      </c>
      <c r="C8" s="24" t="s">
        <v>21</v>
      </c>
      <c r="D8" s="28" t="s">
        <v>11</v>
      </c>
      <c r="E8" s="10">
        <v>185</v>
      </c>
      <c r="F8" s="15">
        <v>2.5</v>
      </c>
      <c r="G8" s="9">
        <f t="shared" si="1"/>
        <v>462.5</v>
      </c>
      <c r="H8" s="10">
        <v>185</v>
      </c>
      <c r="I8" s="11">
        <f t="shared" si="0"/>
        <v>0</v>
      </c>
      <c r="J8" s="12">
        <v>0</v>
      </c>
    </row>
    <row r="9" spans="1:12" ht="30.75" customHeight="1">
      <c r="A9" s="10">
        <v>6</v>
      </c>
      <c r="B9" s="10" t="s">
        <v>22</v>
      </c>
      <c r="C9" s="10" t="s">
        <v>23</v>
      </c>
      <c r="D9" s="28" t="s">
        <v>11</v>
      </c>
      <c r="E9" s="10">
        <v>300</v>
      </c>
      <c r="F9" s="15">
        <v>1</v>
      </c>
      <c r="G9" s="9">
        <f t="shared" si="1"/>
        <v>300</v>
      </c>
      <c r="H9" s="10">
        <v>295</v>
      </c>
      <c r="I9" s="11">
        <f t="shared" si="0"/>
        <v>5</v>
      </c>
      <c r="J9" s="12">
        <f t="shared" si="2"/>
        <v>5</v>
      </c>
    </row>
    <row r="10" spans="1:12" ht="30" customHeight="1">
      <c r="A10" s="10">
        <v>7</v>
      </c>
      <c r="B10" s="10" t="s">
        <v>24</v>
      </c>
      <c r="C10" s="10" t="s">
        <v>25</v>
      </c>
      <c r="D10" s="28" t="s">
        <v>11</v>
      </c>
      <c r="E10" s="10">
        <v>75</v>
      </c>
      <c r="F10" s="15">
        <v>3.5</v>
      </c>
      <c r="G10" s="9">
        <f t="shared" si="1"/>
        <v>262.5</v>
      </c>
      <c r="H10" s="10">
        <v>82</v>
      </c>
      <c r="I10" s="11">
        <f t="shared" si="0"/>
        <v>-7</v>
      </c>
      <c r="J10" s="12">
        <f t="shared" si="2"/>
        <v>-24.5</v>
      </c>
    </row>
    <row r="11" spans="1:12" ht="30.75" customHeight="1">
      <c r="A11" s="10">
        <v>8</v>
      </c>
      <c r="B11" s="10" t="s">
        <v>26</v>
      </c>
      <c r="C11" s="10" t="s">
        <v>27</v>
      </c>
      <c r="D11" s="28" t="s">
        <v>11</v>
      </c>
      <c r="E11" s="10">
        <v>60</v>
      </c>
      <c r="F11" s="15">
        <v>4</v>
      </c>
      <c r="G11" s="9">
        <f t="shared" si="1"/>
        <v>240</v>
      </c>
      <c r="H11" s="10">
        <v>100</v>
      </c>
      <c r="I11" s="11">
        <f t="shared" si="0"/>
        <v>-40</v>
      </c>
      <c r="J11" s="12">
        <f t="shared" si="2"/>
        <v>-160</v>
      </c>
    </row>
    <row r="12" spans="1:12">
      <c r="A12" s="10">
        <v>9</v>
      </c>
      <c r="B12" s="14"/>
      <c r="C12" s="14"/>
      <c r="D12" s="14"/>
      <c r="E12" s="14"/>
      <c r="F12" s="14"/>
      <c r="G12" s="16"/>
      <c r="H12" s="14"/>
      <c r="I12" s="11"/>
      <c r="J12" s="14"/>
    </row>
    <row r="13" spans="1:12">
      <c r="A13" s="27">
        <v>10</v>
      </c>
      <c r="B13" s="14"/>
      <c r="C13" s="4"/>
      <c r="D13" s="4"/>
      <c r="E13" s="4"/>
      <c r="F13" s="4"/>
      <c r="G13" s="1"/>
      <c r="H13" s="14"/>
      <c r="I13" s="11"/>
      <c r="J13" s="14"/>
    </row>
    <row r="14" spans="1:12">
      <c r="A14" s="62" t="s">
        <v>28</v>
      </c>
      <c r="B14" s="17"/>
      <c r="C14" s="17"/>
      <c r="D14" s="18"/>
      <c r="E14" s="68">
        <f>SUM(E4:E11)</f>
        <v>1496</v>
      </c>
      <c r="F14" s="19"/>
      <c r="G14" s="61">
        <f>SUM(G4:G11)</f>
        <v>3722.5</v>
      </c>
      <c r="H14" s="6">
        <f>SUM(H4:H11)</f>
        <v>1538</v>
      </c>
      <c r="I14" s="21"/>
      <c r="J14" s="19"/>
    </row>
    <row r="15" spans="1:12">
      <c r="G15" s="22"/>
    </row>
    <row r="17" spans="1:12" ht="23.25" customHeight="1"/>
    <row r="18" spans="1:12" ht="45">
      <c r="A18" s="81" t="s">
        <v>0</v>
      </c>
      <c r="B18" s="81" t="s">
        <v>1</v>
      </c>
      <c r="C18" s="81" t="s">
        <v>2</v>
      </c>
      <c r="D18" s="81" t="s">
        <v>3</v>
      </c>
      <c r="E18" s="38" t="s">
        <v>4</v>
      </c>
      <c r="F18" s="66" t="s">
        <v>5</v>
      </c>
      <c r="G18" s="34" t="s">
        <v>6</v>
      </c>
      <c r="H18" s="66" t="s">
        <v>7</v>
      </c>
      <c r="I18" s="86" t="s">
        <v>29</v>
      </c>
      <c r="J18" s="79"/>
      <c r="K18" s="79" t="s">
        <v>30</v>
      </c>
      <c r="L18" s="80"/>
    </row>
    <row r="19" spans="1:12">
      <c r="A19" s="82"/>
      <c r="B19" s="82"/>
      <c r="C19" s="82"/>
      <c r="D19" s="83"/>
      <c r="E19" s="65" t="s">
        <v>9</v>
      </c>
      <c r="F19" s="64" t="s">
        <v>10</v>
      </c>
      <c r="G19" s="63" t="s">
        <v>10</v>
      </c>
      <c r="H19" s="67" t="s">
        <v>11</v>
      </c>
      <c r="I19" s="45" t="s">
        <v>11</v>
      </c>
      <c r="J19" s="45" t="s">
        <v>31</v>
      </c>
      <c r="K19" s="45" t="s">
        <v>11</v>
      </c>
      <c r="L19" s="45" t="s">
        <v>31</v>
      </c>
    </row>
    <row r="20" spans="1:12" ht="34.5" customHeight="1">
      <c r="A20" s="28">
        <v>1</v>
      </c>
      <c r="B20" s="28" t="s">
        <v>12</v>
      </c>
      <c r="C20" s="31" t="s">
        <v>13</v>
      </c>
      <c r="D20" s="28" t="s">
        <v>11</v>
      </c>
      <c r="E20" s="29">
        <v>253</v>
      </c>
      <c r="F20" s="8">
        <v>3</v>
      </c>
      <c r="G20" s="23">
        <f>E20*F20</f>
        <v>759</v>
      </c>
      <c r="H20" s="30">
        <v>283</v>
      </c>
      <c r="I20" s="43">
        <f>IF(E20-H20&lt;0,E20-H20,0)</f>
        <v>-30</v>
      </c>
      <c r="J20" s="43">
        <f>IF(I20&lt;0,I20*F20,0)</f>
        <v>-90</v>
      </c>
      <c r="K20" s="44">
        <f>IF(E20-H20&gt;0,E20-H20,0)</f>
        <v>0</v>
      </c>
      <c r="L20" s="43">
        <f t="shared" ref="L20:L21" si="3">IF(K20&gt;0,K20*F20,0)</f>
        <v>0</v>
      </c>
    </row>
    <row r="21" spans="1:12" ht="29.25" customHeight="1">
      <c r="A21" s="10">
        <v>2</v>
      </c>
      <c r="B21" s="10" t="s">
        <v>14</v>
      </c>
      <c r="C21" s="10" t="s">
        <v>15</v>
      </c>
      <c r="D21" s="28" t="s">
        <v>11</v>
      </c>
      <c r="E21" s="10">
        <v>170</v>
      </c>
      <c r="F21" s="8">
        <v>3</v>
      </c>
      <c r="G21" s="23">
        <f t="shared" ref="G21:G27" si="4">E21*F21</f>
        <v>510</v>
      </c>
      <c r="H21" s="30">
        <v>170</v>
      </c>
      <c r="I21" s="43">
        <f t="shared" ref="I21:I29" si="5">IF(E21-H21&lt;0,E21-H21,0)</f>
        <v>0</v>
      </c>
      <c r="J21" s="43">
        <f t="shared" ref="J21:J29" si="6">IF(I21&lt;0,I21*F21,0)</f>
        <v>0</v>
      </c>
      <c r="K21" s="44">
        <f t="shared" ref="K21:K29" si="7">IF(E21-H21&gt;0,E21-H21,0)</f>
        <v>0</v>
      </c>
      <c r="L21" s="43">
        <f t="shared" si="3"/>
        <v>0</v>
      </c>
    </row>
    <row r="22" spans="1:12" ht="39.75" customHeight="1">
      <c r="A22" s="10">
        <v>3</v>
      </c>
      <c r="B22" s="10" t="s">
        <v>16</v>
      </c>
      <c r="C22" s="10" t="s">
        <v>17</v>
      </c>
      <c r="D22" s="28" t="s">
        <v>11</v>
      </c>
      <c r="E22" s="10">
        <v>112</v>
      </c>
      <c r="F22" s="8">
        <v>3</v>
      </c>
      <c r="G22" s="23">
        <f t="shared" si="4"/>
        <v>336</v>
      </c>
      <c r="H22" s="30">
        <v>82</v>
      </c>
      <c r="I22" s="43">
        <f t="shared" si="5"/>
        <v>0</v>
      </c>
      <c r="J22" s="43">
        <f t="shared" si="6"/>
        <v>0</v>
      </c>
      <c r="K22" s="44">
        <f t="shared" si="7"/>
        <v>30</v>
      </c>
      <c r="L22" s="43">
        <f>IF(K22&gt;0,K22*F22,0)</f>
        <v>90</v>
      </c>
    </row>
    <row r="23" spans="1:12" ht="30">
      <c r="A23" s="10">
        <v>4</v>
      </c>
      <c r="B23" s="10" t="s">
        <v>18</v>
      </c>
      <c r="C23" s="24" t="s">
        <v>19</v>
      </c>
      <c r="D23" s="28" t="s">
        <v>11</v>
      </c>
      <c r="E23" s="10">
        <v>341</v>
      </c>
      <c r="F23" s="15">
        <v>2.5</v>
      </c>
      <c r="G23" s="23">
        <f t="shared" si="4"/>
        <v>852.5</v>
      </c>
      <c r="H23" s="30">
        <v>341</v>
      </c>
      <c r="I23" s="43">
        <f t="shared" si="5"/>
        <v>0</v>
      </c>
      <c r="J23" s="43">
        <f t="shared" si="6"/>
        <v>0</v>
      </c>
      <c r="K23" s="44">
        <f t="shared" si="7"/>
        <v>0</v>
      </c>
      <c r="L23" s="43">
        <f t="shared" ref="L23:L29" si="8">IF(K23&gt;0,K23*F23,0)</f>
        <v>0</v>
      </c>
    </row>
    <row r="24" spans="1:12" ht="30">
      <c r="A24" s="10">
        <v>5</v>
      </c>
      <c r="B24" s="10" t="s">
        <v>20</v>
      </c>
      <c r="C24" s="24" t="s">
        <v>21</v>
      </c>
      <c r="D24" s="28" t="s">
        <v>11</v>
      </c>
      <c r="E24" s="10">
        <v>185</v>
      </c>
      <c r="F24" s="15">
        <v>2.5</v>
      </c>
      <c r="G24" s="23">
        <f t="shared" si="4"/>
        <v>462.5</v>
      </c>
      <c r="H24" s="30">
        <v>185</v>
      </c>
      <c r="I24" s="43">
        <f t="shared" si="5"/>
        <v>0</v>
      </c>
      <c r="J24" s="43">
        <f t="shared" si="6"/>
        <v>0</v>
      </c>
      <c r="K24" s="44">
        <f t="shared" si="7"/>
        <v>0</v>
      </c>
      <c r="L24" s="43">
        <f t="shared" si="8"/>
        <v>0</v>
      </c>
    </row>
    <row r="25" spans="1:12" ht="29.25" customHeight="1">
      <c r="A25" s="10">
        <v>6</v>
      </c>
      <c r="B25" s="10" t="s">
        <v>22</v>
      </c>
      <c r="C25" s="10" t="s">
        <v>23</v>
      </c>
      <c r="D25" s="28" t="s">
        <v>11</v>
      </c>
      <c r="E25" s="10">
        <v>300</v>
      </c>
      <c r="F25" s="15">
        <v>1</v>
      </c>
      <c r="G25" s="23">
        <f t="shared" si="4"/>
        <v>300</v>
      </c>
      <c r="H25" s="30">
        <v>295</v>
      </c>
      <c r="I25" s="43">
        <f t="shared" si="5"/>
        <v>0</v>
      </c>
      <c r="J25" s="43">
        <f t="shared" si="6"/>
        <v>0</v>
      </c>
      <c r="K25" s="44">
        <f t="shared" si="7"/>
        <v>5</v>
      </c>
      <c r="L25" s="43">
        <f t="shared" si="8"/>
        <v>5</v>
      </c>
    </row>
    <row r="26" spans="1:12" ht="30" customHeight="1">
      <c r="A26" s="10">
        <v>7</v>
      </c>
      <c r="B26" s="10" t="s">
        <v>24</v>
      </c>
      <c r="C26" s="10" t="s">
        <v>25</v>
      </c>
      <c r="D26" s="28" t="s">
        <v>11</v>
      </c>
      <c r="E26" s="10">
        <v>75</v>
      </c>
      <c r="F26" s="15">
        <v>3.5</v>
      </c>
      <c r="G26" s="23">
        <f t="shared" si="4"/>
        <v>262.5</v>
      </c>
      <c r="H26" s="30">
        <v>82</v>
      </c>
      <c r="I26" s="43">
        <f t="shared" si="5"/>
        <v>-7</v>
      </c>
      <c r="J26" s="43">
        <f t="shared" si="6"/>
        <v>-24.5</v>
      </c>
      <c r="K26" s="44">
        <f t="shared" si="7"/>
        <v>0</v>
      </c>
      <c r="L26" s="43">
        <f t="shared" si="8"/>
        <v>0</v>
      </c>
    </row>
    <row r="27" spans="1:12" ht="30.75" customHeight="1">
      <c r="A27" s="27">
        <v>8</v>
      </c>
      <c r="B27" s="27" t="s">
        <v>26</v>
      </c>
      <c r="C27" s="27" t="s">
        <v>27</v>
      </c>
      <c r="D27" s="46" t="s">
        <v>11</v>
      </c>
      <c r="E27" s="27">
        <v>60</v>
      </c>
      <c r="F27" s="47">
        <v>4</v>
      </c>
      <c r="G27" s="48">
        <f t="shared" si="4"/>
        <v>240</v>
      </c>
      <c r="H27" s="5">
        <v>100</v>
      </c>
      <c r="I27" s="49">
        <f t="shared" si="5"/>
        <v>-40</v>
      </c>
      <c r="J27" s="43">
        <f t="shared" si="6"/>
        <v>-160</v>
      </c>
      <c r="K27" s="50">
        <f t="shared" si="7"/>
        <v>0</v>
      </c>
      <c r="L27" s="49">
        <f t="shared" si="8"/>
        <v>0</v>
      </c>
    </row>
    <row r="28" spans="1:12" ht="19.5" customHeight="1">
      <c r="A28" s="10">
        <v>9</v>
      </c>
      <c r="B28" s="37"/>
      <c r="C28" s="37"/>
      <c r="D28" s="37"/>
      <c r="E28" s="37"/>
      <c r="F28" s="37"/>
      <c r="G28" s="37"/>
      <c r="H28" s="37"/>
      <c r="I28" s="49">
        <f t="shared" si="5"/>
        <v>0</v>
      </c>
      <c r="J28" s="43">
        <f t="shared" si="6"/>
        <v>0</v>
      </c>
      <c r="K28" s="50">
        <f t="shared" si="7"/>
        <v>0</v>
      </c>
      <c r="L28" s="49">
        <f t="shared" si="8"/>
        <v>0</v>
      </c>
    </row>
    <row r="29" spans="1:12">
      <c r="A29" s="28">
        <v>10</v>
      </c>
      <c r="B29" s="36"/>
      <c r="C29" s="36"/>
      <c r="D29" s="36"/>
      <c r="E29" s="36"/>
      <c r="F29" s="36"/>
      <c r="G29" s="42"/>
      <c r="H29" s="42"/>
      <c r="I29" s="43">
        <f t="shared" si="5"/>
        <v>0</v>
      </c>
      <c r="J29" s="59">
        <f t="shared" si="6"/>
        <v>0</v>
      </c>
      <c r="K29" s="44">
        <f t="shared" si="7"/>
        <v>0</v>
      </c>
      <c r="L29" s="43">
        <f t="shared" si="8"/>
        <v>0</v>
      </c>
    </row>
    <row r="30" spans="1:12">
      <c r="A30" s="58" t="s">
        <v>28</v>
      </c>
      <c r="B30" s="51"/>
      <c r="C30" s="51"/>
      <c r="D30" s="52"/>
      <c r="E30" s="53">
        <f>SUM(E20:E27)</f>
        <v>1496</v>
      </c>
      <c r="F30" s="54"/>
      <c r="G30" s="55">
        <f>SUM(G20:G27)</f>
        <v>3722.5</v>
      </c>
      <c r="H30" s="29">
        <f>SUM(H20:H27)</f>
        <v>1538</v>
      </c>
      <c r="I30" s="56">
        <f>SUM(I20:I29)</f>
        <v>-77</v>
      </c>
      <c r="J30" s="60">
        <f>SUM(J20:J29)</f>
        <v>-274.5</v>
      </c>
      <c r="K30" s="57">
        <f>SUM(K20:K29)</f>
        <v>35</v>
      </c>
      <c r="L30" s="56">
        <f>SUM(L20:L29)</f>
        <v>95</v>
      </c>
    </row>
  </sheetData>
  <mergeCells count="11">
    <mergeCell ref="K18:L18"/>
    <mergeCell ref="A2:A3"/>
    <mergeCell ref="B2:B3"/>
    <mergeCell ref="C2:C3"/>
    <mergeCell ref="D2:D3"/>
    <mergeCell ref="I2:J2"/>
    <mergeCell ref="A18:A19"/>
    <mergeCell ref="B18:B19"/>
    <mergeCell ref="C18:C19"/>
    <mergeCell ref="D18:D19"/>
    <mergeCell ref="I18:J18"/>
  </mergeCells>
  <conditionalFormatting sqref="I22">
    <cfRule type="cellIs" dxfId="6" priority="7" operator="greaterThan">
      <formula>0</formula>
    </cfRule>
  </conditionalFormatting>
  <conditionalFormatting sqref="L21">
    <cfRule type="cellIs" dxfId="5" priority="6" operator="greaterThan">
      <formula>0</formula>
    </cfRule>
  </conditionalFormatting>
  <conditionalFormatting sqref="K20:L29">
    <cfRule type="cellIs" dxfId="4" priority="5" operator="greaterThan">
      <formula>0</formula>
    </cfRule>
  </conditionalFormatting>
  <conditionalFormatting sqref="I20:J29">
    <cfRule type="cellIs" dxfId="3" priority="4" operator="lessThan">
      <formula>0</formula>
    </cfRule>
  </conditionalFormatting>
  <conditionalFormatting sqref="K30">
    <cfRule type="cellIs" dxfId="2" priority="3" operator="greaterThan">
      <formula>0</formula>
    </cfRule>
  </conditionalFormatting>
  <conditionalFormatting sqref="L30">
    <cfRule type="cellIs" dxfId="1" priority="2" operator="greaterThan">
      <formula>0</formula>
    </cfRule>
  </conditionalFormatting>
  <conditionalFormatting sqref="I30:J30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736F8-B8E1-470A-A43B-4AEF7736D02F}">
  <dimension ref="A1:I13"/>
  <sheetViews>
    <sheetView workbookViewId="0">
      <selection activeCell="K6" sqref="K6"/>
    </sheetView>
  </sheetViews>
  <sheetFormatPr defaultRowHeight="15"/>
  <cols>
    <col min="3" max="3" width="10" customWidth="1"/>
    <col min="9" max="9" width="12" customWidth="1"/>
  </cols>
  <sheetData>
    <row r="1" spans="1:9" ht="30">
      <c r="A1" s="81" t="s">
        <v>0</v>
      </c>
      <c r="B1" s="81" t="s">
        <v>1</v>
      </c>
      <c r="C1" s="81" t="s">
        <v>2</v>
      </c>
      <c r="D1" s="81" t="s">
        <v>3</v>
      </c>
      <c r="E1" s="87" t="s">
        <v>32</v>
      </c>
      <c r="F1" s="66" t="s">
        <v>5</v>
      </c>
      <c r="G1" s="34" t="s">
        <v>6</v>
      </c>
      <c r="H1" s="86" t="s">
        <v>33</v>
      </c>
      <c r="I1" s="80"/>
    </row>
    <row r="2" spans="1:9" ht="25.5" customHeight="1">
      <c r="A2" s="82"/>
      <c r="B2" s="82"/>
      <c r="C2" s="82"/>
      <c r="D2" s="83"/>
      <c r="E2" s="88"/>
      <c r="F2" s="26" t="s">
        <v>10</v>
      </c>
      <c r="G2" s="25" t="s">
        <v>10</v>
      </c>
      <c r="H2" s="35" t="s">
        <v>34</v>
      </c>
      <c r="I2" s="35" t="s">
        <v>35</v>
      </c>
    </row>
    <row r="3" spans="1:9" ht="30">
      <c r="A3" s="28">
        <v>1</v>
      </c>
      <c r="B3" s="28" t="s">
        <v>12</v>
      </c>
      <c r="C3" s="31" t="s">
        <v>13</v>
      </c>
      <c r="D3" s="28" t="s">
        <v>11</v>
      </c>
      <c r="E3" s="29">
        <v>253</v>
      </c>
      <c r="F3" s="8">
        <v>3</v>
      </c>
      <c r="G3" s="9">
        <f>E3*F3</f>
        <v>759</v>
      </c>
      <c r="H3" s="33">
        <f t="shared" ref="H3:H7" si="0">(E3/$E$13)</f>
        <v>0.16911764705882354</v>
      </c>
      <c r="I3" s="33">
        <f t="shared" ref="I3:I5" si="1">G3/$G$13</f>
        <v>0.20389523169912693</v>
      </c>
    </row>
    <row r="4" spans="1:9" ht="33" customHeight="1">
      <c r="A4" s="10">
        <v>2</v>
      </c>
      <c r="B4" s="10" t="s">
        <v>14</v>
      </c>
      <c r="C4" s="10" t="s">
        <v>15</v>
      </c>
      <c r="D4" s="7" t="s">
        <v>11</v>
      </c>
      <c r="E4" s="10">
        <v>170</v>
      </c>
      <c r="F4" s="8">
        <v>3</v>
      </c>
      <c r="G4" s="9">
        <f t="shared" ref="G4:G10" si="2">E4*F4</f>
        <v>510</v>
      </c>
      <c r="H4" s="33">
        <f t="shared" si="0"/>
        <v>0.11363636363636363</v>
      </c>
      <c r="I4" s="33">
        <f t="shared" si="1"/>
        <v>0.13700470114170585</v>
      </c>
    </row>
    <row r="5" spans="1:9" ht="35.25" customHeight="1">
      <c r="A5" s="10">
        <v>3</v>
      </c>
      <c r="B5" s="10" t="s">
        <v>16</v>
      </c>
      <c r="C5" s="10" t="s">
        <v>17</v>
      </c>
      <c r="D5" s="7" t="s">
        <v>11</v>
      </c>
      <c r="E5" s="10">
        <v>112</v>
      </c>
      <c r="F5" s="8">
        <v>3</v>
      </c>
      <c r="G5" s="9">
        <f t="shared" si="2"/>
        <v>336</v>
      </c>
      <c r="H5" s="33">
        <f t="shared" si="0"/>
        <v>7.4866310160427801E-2</v>
      </c>
      <c r="I5" s="33">
        <f t="shared" si="1"/>
        <v>9.0261920752182673E-2</v>
      </c>
    </row>
    <row r="6" spans="1:9" ht="39" customHeight="1">
      <c r="A6" s="10">
        <v>4</v>
      </c>
      <c r="B6" s="10" t="s">
        <v>18</v>
      </c>
      <c r="C6" s="24" t="s">
        <v>19</v>
      </c>
      <c r="D6" s="28" t="s">
        <v>11</v>
      </c>
      <c r="E6" s="10">
        <v>341</v>
      </c>
      <c r="F6" s="15">
        <v>2.5</v>
      </c>
      <c r="G6" s="9">
        <f t="shared" si="2"/>
        <v>852.5</v>
      </c>
      <c r="H6" s="33">
        <f t="shared" si="0"/>
        <v>0.22794117647058823</v>
      </c>
      <c r="I6" s="33">
        <f>G6/$G$13</f>
        <v>0.229012760241773</v>
      </c>
    </row>
    <row r="7" spans="1:9" ht="30">
      <c r="A7" s="10">
        <v>5</v>
      </c>
      <c r="B7" s="10" t="s">
        <v>20</v>
      </c>
      <c r="C7" s="24" t="s">
        <v>21</v>
      </c>
      <c r="D7" s="28" t="s">
        <v>11</v>
      </c>
      <c r="E7" s="10">
        <v>185</v>
      </c>
      <c r="F7" s="15">
        <v>2.5</v>
      </c>
      <c r="G7" s="9">
        <f t="shared" si="2"/>
        <v>462.5</v>
      </c>
      <c r="H7" s="33">
        <f t="shared" si="0"/>
        <v>0.12366310160427807</v>
      </c>
      <c r="I7" s="33">
        <f t="shared" ref="I7:I10" si="3">G7/$G$13</f>
        <v>0.12424445936870383</v>
      </c>
    </row>
    <row r="8" spans="1:9" ht="30.75" customHeight="1">
      <c r="A8" s="10">
        <v>6</v>
      </c>
      <c r="B8" s="10" t="s">
        <v>22</v>
      </c>
      <c r="C8" s="10" t="s">
        <v>23</v>
      </c>
      <c r="D8" s="7" t="s">
        <v>11</v>
      </c>
      <c r="E8" s="10">
        <v>300</v>
      </c>
      <c r="F8" s="15">
        <v>1</v>
      </c>
      <c r="G8" s="9">
        <f t="shared" si="2"/>
        <v>300</v>
      </c>
      <c r="H8" s="33">
        <f>(E8/$E$13)</f>
        <v>0.20053475935828877</v>
      </c>
      <c r="I8" s="33">
        <f t="shared" si="3"/>
        <v>8.0591000671591667E-2</v>
      </c>
    </row>
    <row r="9" spans="1:9" ht="29.25" customHeight="1">
      <c r="A9" s="10">
        <v>7</v>
      </c>
      <c r="B9" s="10" t="s">
        <v>24</v>
      </c>
      <c r="C9" s="10" t="s">
        <v>25</v>
      </c>
      <c r="D9" s="7" t="s">
        <v>11</v>
      </c>
      <c r="E9" s="10">
        <v>75</v>
      </c>
      <c r="F9" s="15">
        <v>3.5</v>
      </c>
      <c r="G9" s="9">
        <f t="shared" si="2"/>
        <v>262.5</v>
      </c>
      <c r="H9" s="33">
        <f t="shared" ref="H9:H10" si="4">(E9/$E$13)</f>
        <v>5.0133689839572192E-2</v>
      </c>
      <c r="I9" s="33">
        <f t="shared" si="3"/>
        <v>7.0517125587642712E-2</v>
      </c>
    </row>
    <row r="10" spans="1:9" ht="30.75" customHeight="1">
      <c r="A10" s="10">
        <v>8</v>
      </c>
      <c r="B10" s="10" t="s">
        <v>26</v>
      </c>
      <c r="C10" s="10" t="s">
        <v>27</v>
      </c>
      <c r="D10" s="7" t="s">
        <v>11</v>
      </c>
      <c r="E10" s="10">
        <v>60</v>
      </c>
      <c r="F10" s="15">
        <v>4</v>
      </c>
      <c r="G10" s="9">
        <f t="shared" si="2"/>
        <v>240</v>
      </c>
      <c r="H10" s="33">
        <f t="shared" si="4"/>
        <v>4.0106951871657755E-2</v>
      </c>
      <c r="I10" s="33">
        <f t="shared" si="3"/>
        <v>6.4472800537273334E-2</v>
      </c>
    </row>
    <row r="11" spans="1:9">
      <c r="A11" s="10">
        <v>9</v>
      </c>
      <c r="B11" s="14"/>
      <c r="C11" s="14"/>
      <c r="D11" s="14"/>
      <c r="E11" s="14"/>
      <c r="F11" s="14"/>
      <c r="G11" s="16"/>
      <c r="H11" s="14"/>
      <c r="I11" s="14"/>
    </row>
    <row r="12" spans="1:9">
      <c r="A12" s="27">
        <v>10</v>
      </c>
      <c r="B12" s="14"/>
      <c r="C12" s="4"/>
      <c r="D12" s="4"/>
      <c r="E12" s="4"/>
      <c r="F12" s="4"/>
      <c r="G12" s="1"/>
      <c r="H12" s="14"/>
      <c r="I12" s="14"/>
    </row>
    <row r="13" spans="1:9">
      <c r="A13" s="16" t="s">
        <v>28</v>
      </c>
      <c r="B13" s="17"/>
      <c r="C13" s="17"/>
      <c r="D13" s="18"/>
      <c r="E13" s="68">
        <f>SUM(E3:E10)</f>
        <v>1496</v>
      </c>
      <c r="F13" s="19"/>
      <c r="G13" s="20">
        <f>SUM(G3:G10)</f>
        <v>3722.5</v>
      </c>
      <c r="H13" s="32">
        <f>SUM(H3:H10)</f>
        <v>1</v>
      </c>
      <c r="I13" s="32">
        <f>SUM(I3:I10)</f>
        <v>0.99999999999999989</v>
      </c>
    </row>
  </sheetData>
  <mergeCells count="6">
    <mergeCell ref="A1:A2"/>
    <mergeCell ref="B1:B2"/>
    <mergeCell ref="C1:C2"/>
    <mergeCell ref="D1:D2"/>
    <mergeCell ref="H1:I1"/>
    <mergeCell ref="E1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57579-D39F-4C36-A38D-07352A111549}">
  <dimension ref="A1:M8"/>
  <sheetViews>
    <sheetView tabSelected="1" workbookViewId="0">
      <selection activeCell="L14" sqref="L14"/>
    </sheetView>
  </sheetViews>
  <sheetFormatPr defaultRowHeight="15"/>
  <cols>
    <col min="1" max="1" width="23.28515625" customWidth="1"/>
    <col min="8" max="8" width="20" customWidth="1"/>
    <col min="9" max="9" width="11.7109375" customWidth="1"/>
  </cols>
  <sheetData>
    <row r="1" spans="1:13" ht="20.25" customHeight="1">
      <c r="A1" s="89" t="s">
        <v>36</v>
      </c>
      <c r="B1" s="90"/>
      <c r="C1" s="90"/>
      <c r="D1" s="90"/>
      <c r="E1" s="91"/>
      <c r="H1" s="92" t="s">
        <v>37</v>
      </c>
      <c r="I1" s="93"/>
      <c r="J1" s="93"/>
      <c r="K1" s="93"/>
      <c r="L1" s="93"/>
      <c r="M1" s="94"/>
    </row>
    <row r="2" spans="1:13" ht="36">
      <c r="A2" s="69" t="s">
        <v>38</v>
      </c>
      <c r="B2" s="6" t="s">
        <v>39</v>
      </c>
      <c r="C2" s="6" t="s">
        <v>40</v>
      </c>
      <c r="D2" s="6" t="s">
        <v>41</v>
      </c>
      <c r="E2" s="6" t="s">
        <v>42</v>
      </c>
      <c r="H2" s="14"/>
      <c r="I2" s="70" t="s">
        <v>43</v>
      </c>
      <c r="J2" s="6" t="s">
        <v>44</v>
      </c>
      <c r="K2" s="6" t="s">
        <v>45</v>
      </c>
      <c r="L2" s="6" t="s">
        <v>46</v>
      </c>
      <c r="M2" s="6" t="s">
        <v>47</v>
      </c>
    </row>
    <row r="3" spans="1:13">
      <c r="A3" s="14" t="s">
        <v>48</v>
      </c>
      <c r="B3" s="71">
        <v>75000</v>
      </c>
      <c r="C3" s="71">
        <v>70000</v>
      </c>
      <c r="D3" s="71">
        <v>60000</v>
      </c>
      <c r="E3" s="71">
        <v>52000</v>
      </c>
      <c r="H3" s="14" t="s">
        <v>49</v>
      </c>
      <c r="I3" s="72">
        <v>65000</v>
      </c>
      <c r="J3" s="71">
        <v>75000</v>
      </c>
      <c r="K3" s="71">
        <v>70000</v>
      </c>
      <c r="L3" s="71">
        <v>60000</v>
      </c>
      <c r="M3" s="71">
        <v>52000</v>
      </c>
    </row>
    <row r="4" spans="1:13">
      <c r="A4" s="14" t="s">
        <v>50</v>
      </c>
      <c r="B4" s="71">
        <v>50000</v>
      </c>
      <c r="C4" s="71">
        <v>50000</v>
      </c>
      <c r="D4" s="71">
        <v>50000</v>
      </c>
      <c r="E4" s="71">
        <v>50000</v>
      </c>
      <c r="H4" s="14" t="s">
        <v>51</v>
      </c>
      <c r="I4" s="73"/>
      <c r="J4" s="74">
        <f>(J3/I3)*100</f>
        <v>115.38461538461537</v>
      </c>
      <c r="K4" s="75">
        <f>(K3/J3)*100</f>
        <v>93.333333333333329</v>
      </c>
      <c r="L4" s="75">
        <f t="shared" ref="L4:M4" si="0">(L3/K3)*100</f>
        <v>85.714285714285708</v>
      </c>
      <c r="M4" s="75">
        <f t="shared" si="0"/>
        <v>86.666666666666671</v>
      </c>
    </row>
    <row r="5" spans="1:13">
      <c r="A5" s="14" t="s">
        <v>52</v>
      </c>
      <c r="B5" s="71">
        <f>B3-B4</f>
        <v>25000</v>
      </c>
      <c r="C5" s="71">
        <f>C3-C4</f>
        <v>20000</v>
      </c>
      <c r="D5" s="71">
        <f>D3-D4</f>
        <v>10000</v>
      </c>
      <c r="E5" s="71">
        <f>E3-E4</f>
        <v>2000</v>
      </c>
    </row>
    <row r="6" spans="1:13">
      <c r="A6" s="14" t="s">
        <v>53</v>
      </c>
      <c r="B6" s="76"/>
      <c r="C6" s="76"/>
      <c r="D6" s="76"/>
      <c r="E6" s="76"/>
    </row>
    <row r="7" spans="1:13">
      <c r="A7" s="4" t="s">
        <v>52</v>
      </c>
      <c r="B7" s="77">
        <f>(B5/B3)</f>
        <v>0.33333333333333331</v>
      </c>
      <c r="C7" s="77">
        <f t="shared" ref="C7:E7" si="1">(C5/C3)</f>
        <v>0.2857142857142857</v>
      </c>
      <c r="D7" s="77">
        <f t="shared" si="1"/>
        <v>0.16666666666666666</v>
      </c>
      <c r="E7" s="77">
        <f t="shared" si="1"/>
        <v>3.8461538461538464E-2</v>
      </c>
    </row>
    <row r="8" spans="1:13">
      <c r="A8" s="14" t="s">
        <v>54</v>
      </c>
      <c r="B8" s="73"/>
      <c r="C8" s="78">
        <f>(C7/B7)*100</f>
        <v>85.714285714285708</v>
      </c>
      <c r="D8" s="78">
        <f t="shared" ref="D8:E8" si="2">(D7/C7)*100</f>
        <v>58.333333333333336</v>
      </c>
      <c r="E8" s="78">
        <f t="shared" si="2"/>
        <v>23.076923076923077</v>
      </c>
    </row>
  </sheetData>
  <mergeCells count="2">
    <mergeCell ref="A1:E1"/>
    <mergeCell ref="H1:M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ferenceId xmlns="27eec731-cf33-4b12-ae13-a6328591784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CEE6E9EC6D5FD428B82F94C9D7B84DC" ma:contentTypeVersion="11" ma:contentTypeDescription="Utwórz nowy dokument." ma:contentTypeScope="" ma:versionID="701390921d6f540adfbb2dd08ca528c5">
  <xsd:schema xmlns:xsd="http://www.w3.org/2001/XMLSchema" xmlns:xs="http://www.w3.org/2001/XMLSchema" xmlns:p="http://schemas.microsoft.com/office/2006/metadata/properties" xmlns:ns2="27eec731-cf33-4b12-ae13-a63285917840" targetNamespace="http://schemas.microsoft.com/office/2006/metadata/properties" ma:root="true" ma:fieldsID="c74e0a952eb0a6a5f5d8174c0642aedb" ns2:_="">
    <xsd:import namespace="27eec731-cf33-4b12-ae13-a63285917840"/>
    <xsd:element name="properties">
      <xsd:complexType>
        <xsd:sequence>
          <xsd:element name="documentManagement">
            <xsd:complexType>
              <xsd:all>
                <xsd:element ref="ns2:ReferenceId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eec731-cf33-4b12-ae13-a63285917840" elementFormDefault="qualified">
    <xsd:import namespace="http://schemas.microsoft.com/office/2006/documentManagement/types"/>
    <xsd:import namespace="http://schemas.microsoft.com/office/infopath/2007/PartnerControls"/>
    <xsd:element name="ReferenceId" ma:index="8" nillable="true" ma:displayName="ReferenceId" ma:indexed="true" ma:internalName="ReferenceId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CCB216-9CA2-4F54-BA3D-07A7A40B074B}"/>
</file>

<file path=customXml/itemProps2.xml><?xml version="1.0" encoding="utf-8"?>
<ds:datastoreItem xmlns:ds="http://schemas.openxmlformats.org/officeDocument/2006/customXml" ds:itemID="{F1A85932-1228-4131-B4CE-82688632442E}"/>
</file>

<file path=customXml/itemProps3.xml><?xml version="1.0" encoding="utf-8"?>
<ds:datastoreItem xmlns:ds="http://schemas.openxmlformats.org/officeDocument/2006/customXml" ds:itemID="{D069289B-2B14-40FB-B569-4C6A5F0A73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2020-12-16T15:31:18Z</dcterms:created>
  <dcterms:modified xsi:type="dcterms:W3CDTF">2021-02-11T16:07:39Z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0x0101009CEE6E9EC6D5FD428B82F94C9D7B84DC</vt:lpwstr>
  </property>
  <property fmtid="{D5CDD505-2E9C-101B-9397-08002B2CF9AE}" pid="3" name="Order">
    <vt:r8>30400</vt:r8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</Properties>
</file>